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1"/>
  </bookViews>
  <sheets>
    <sheet name="EvoDoc" sheetId="1" r:id="rId1"/>
    <sheet name="St_Schuf" sheetId="2" r:id="rId2"/>
  </sheets>
  <definedNames>
    <definedName name="_xlnm.Print_Area" localSheetId="1">'St_Schuf'!$A$7:$I$90</definedName>
  </definedNames>
  <calcPr fullCalcOnLoad="1"/>
</workbook>
</file>

<file path=xl/comments2.xml><?xml version="1.0" encoding="utf-8"?>
<comments xmlns="http://schemas.openxmlformats.org/spreadsheetml/2006/main">
  <authors>
    <author>Marcus Sch?fer</author>
  </authors>
  <commentList>
    <comment ref="D49" authorId="0">
      <text>
        <r>
          <rPr>
            <b/>
            <sz val="8"/>
            <rFont val="Tahoma"/>
            <family val="0"/>
          </rPr>
          <t>Marcus Schäfer:</t>
        </r>
        <r>
          <rPr>
            <sz val="8"/>
            <rFont val="Tahoma"/>
            <family val="0"/>
          </rPr>
          <t xml:space="preserve">
Hier erscheint eine Fehlermeldung, wenn die angegebenen Schnittgrössen kein Gleichgewicht am Knoten zulassen. Eine Differenz vom +/- 3% wird toleriert.</t>
        </r>
      </text>
    </comment>
    <comment ref="D54" authorId="0">
      <text>
        <r>
          <rPr>
            <b/>
            <sz val="8"/>
            <rFont val="Tahoma"/>
            <family val="0"/>
          </rPr>
          <t>Marcus Schäfer:</t>
        </r>
        <r>
          <rPr>
            <sz val="8"/>
            <rFont val="Tahoma"/>
            <family val="0"/>
          </rPr>
          <t xml:space="preserve">
Hier erscheint eine Fehlermeldung, wenn die angegebenen Schnittgrössen kein Gleichgewicht am Knoten zulassen. Eine Differenz vom +/- 3% wird toleriert.</t>
        </r>
      </text>
    </comment>
    <comment ref="G11" authorId="0">
      <text>
        <r>
          <rPr>
            <sz val="8"/>
            <rFont val="Tahoma"/>
            <family val="0"/>
          </rPr>
          <t>Diese Grafiken wurden als "Metadatei" eingefügt: In Word Grafik kopieren, dann im Excel im Kontextmenü "Inhalte einfügen" wählen.</t>
        </r>
      </text>
    </comment>
    <comment ref="J74" authorId="0">
      <text>
        <r>
          <rPr>
            <b/>
            <sz val="8"/>
            <rFont val="Tahoma"/>
            <family val="0"/>
          </rPr>
          <t>Stegverstärkungen so dick wählen, dass bei Walzprofilen die Anschluss-Schweissnähte ausserhalb der Ausrundungen liegen!</t>
        </r>
      </text>
    </comment>
    <comment ref="A26" authorId="0">
      <text>
        <r>
          <rPr>
            <sz val="8"/>
            <rFont val="Tahoma"/>
            <family val="0"/>
          </rPr>
          <t>Vorzeichen beachten, siehe nebenstehende Skizze!
Einzugeben sind die Schnittgrößen im Knoten, die Momente am Anschnitt werden automatisch errechnet.</t>
        </r>
      </text>
    </comment>
    <comment ref="G28" authorId="0">
      <text>
        <r>
          <rPr>
            <sz val="8"/>
            <rFont val="Tahoma"/>
            <family val="0"/>
          </rPr>
          <t>Die gestrichelten Linien der Grafiken werden in der Ansicht und der Seitenansicht falsch dargestellt, der Ausdruck ist aber korrekt.</t>
        </r>
      </text>
    </comment>
  </commentList>
</comments>
</file>

<file path=xl/sharedStrings.xml><?xml version="1.0" encoding="utf-8"?>
<sst xmlns="http://schemas.openxmlformats.org/spreadsheetml/2006/main" count="130" uniqueCount="85">
  <si>
    <t>Programm:</t>
  </si>
  <si>
    <t>Schubfeldnachweis</t>
  </si>
  <si>
    <t>Version:</t>
  </si>
  <si>
    <t>Autor:</t>
  </si>
  <si>
    <t>Geometrie:</t>
  </si>
  <si>
    <t>mm</t>
  </si>
  <si>
    <t>% Ausnutzung</t>
  </si>
  <si>
    <t>Schnittgrössen: (Bemessungswerte)</t>
  </si>
  <si>
    <t>kN</t>
  </si>
  <si>
    <t>Kontrolle der Lasteingaben:</t>
  </si>
  <si>
    <r>
      <t>S</t>
    </r>
    <r>
      <rPr>
        <sz val="10"/>
        <rFont val="Arial"/>
        <family val="0"/>
      </rPr>
      <t xml:space="preserve"> V =</t>
    </r>
  </si>
  <si>
    <t>kNm</t>
  </si>
  <si>
    <r>
      <t>S</t>
    </r>
    <r>
      <rPr>
        <sz val="10"/>
        <rFont val="Arial"/>
        <family val="0"/>
      </rPr>
      <t xml:space="preserve"> H =</t>
    </r>
  </si>
  <si>
    <r>
      <t>S</t>
    </r>
    <r>
      <rPr>
        <sz val="10"/>
        <rFont val="Arial"/>
        <family val="0"/>
      </rPr>
      <t xml:space="preserve"> M =</t>
    </r>
  </si>
  <si>
    <t>Schubkräfte:</t>
  </si>
  <si>
    <t>Schubfluss:</t>
  </si>
  <si>
    <t>kN/m</t>
  </si>
  <si>
    <t>max T =</t>
  </si>
  <si>
    <t>Mittlere Schubspannung:</t>
  </si>
  <si>
    <t>N/mm²</t>
  </si>
  <si>
    <t>Stegverstärkung:</t>
  </si>
  <si>
    <t>HINWEIS:</t>
  </si>
  <si>
    <r>
      <t>h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=</t>
    </r>
  </si>
  <si>
    <r>
      <t>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=</t>
    </r>
  </si>
  <si>
    <r>
      <t>h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=</t>
    </r>
  </si>
  <si>
    <r>
      <t>t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>=</t>
    </r>
  </si>
  <si>
    <r>
      <t>t</t>
    </r>
    <r>
      <rPr>
        <vertAlign val="subscript"/>
        <sz val="10"/>
        <rFont val="Arial"/>
        <family val="2"/>
      </rPr>
      <t>Steg</t>
    </r>
    <r>
      <rPr>
        <sz val="10"/>
        <rFont val="Arial"/>
        <family val="0"/>
      </rPr>
      <t>=</t>
    </r>
  </si>
  <si>
    <r>
      <t>l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>=</t>
    </r>
  </si>
  <si>
    <r>
      <t>l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>=</t>
    </r>
  </si>
  <si>
    <r>
      <t>N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</t>
    </r>
  </si>
  <si>
    <r>
      <t>Q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</si>
  <si>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</si>
  <si>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=</t>
    </r>
  </si>
  <si>
    <r>
      <t>Q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=</t>
    </r>
  </si>
  <si>
    <r>
      <t>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=</t>
    </r>
  </si>
  <si>
    <r>
      <t>N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=</t>
    </r>
  </si>
  <si>
    <r>
      <t>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=</t>
    </r>
  </si>
  <si>
    <r>
      <t>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=</t>
    </r>
  </si>
  <si>
    <r>
      <t>N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=</t>
    </r>
  </si>
  <si>
    <r>
      <t>Q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=</t>
    </r>
  </si>
  <si>
    <r>
      <t>M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=</t>
    </r>
  </si>
  <si>
    <r>
      <t>F</t>
    </r>
    <r>
      <rPr>
        <vertAlign val="subscript"/>
        <sz val="10"/>
        <rFont val="Arial"/>
        <family val="2"/>
      </rPr>
      <t>xz</t>
    </r>
    <r>
      <rPr>
        <sz val="10"/>
        <rFont val="Arial"/>
        <family val="0"/>
      </rPr>
      <t>=</t>
    </r>
  </si>
  <si>
    <r>
      <t>Q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+ N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/2 + N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/2 + 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/l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+ 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/l</t>
    </r>
    <r>
      <rPr>
        <vertAlign val="subscript"/>
        <sz val="10"/>
        <rFont val="Arial"/>
        <family val="2"/>
      </rPr>
      <t>x</t>
    </r>
  </si>
  <si>
    <r>
      <t>- Q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- N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/2 - N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/2 + 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/l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+ 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/l</t>
    </r>
    <r>
      <rPr>
        <vertAlign val="subscript"/>
        <sz val="10"/>
        <rFont val="Arial"/>
        <family val="2"/>
      </rPr>
      <t>x</t>
    </r>
  </si>
  <si>
    <r>
      <t>F</t>
    </r>
    <r>
      <rPr>
        <vertAlign val="subscript"/>
        <sz val="10"/>
        <rFont val="Arial"/>
        <family val="2"/>
      </rPr>
      <t>zx</t>
    </r>
    <r>
      <rPr>
        <sz val="10"/>
        <rFont val="Arial"/>
        <family val="0"/>
      </rPr>
      <t>=</t>
    </r>
  </si>
  <si>
    <r>
      <t>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+ N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/2 +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/2 - M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/l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- 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/l</t>
    </r>
    <r>
      <rPr>
        <vertAlign val="subscript"/>
        <sz val="10"/>
        <rFont val="Arial"/>
        <family val="2"/>
      </rPr>
      <t>z</t>
    </r>
  </si>
  <si>
    <r>
      <t>-Q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- N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/2 -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/2 - M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/l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- 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/l</t>
    </r>
    <r>
      <rPr>
        <vertAlign val="subscript"/>
        <sz val="10"/>
        <rFont val="Arial"/>
        <family val="2"/>
      </rPr>
      <t>z</t>
    </r>
  </si>
  <si>
    <r>
      <t>T</t>
    </r>
    <r>
      <rPr>
        <vertAlign val="subscript"/>
        <sz val="10"/>
        <rFont val="Arial"/>
        <family val="2"/>
      </rPr>
      <t xml:space="preserve">xz </t>
    </r>
    <r>
      <rPr>
        <sz val="10"/>
        <rFont val="Arial"/>
        <family val="0"/>
      </rPr>
      <t>= |F</t>
    </r>
    <r>
      <rPr>
        <vertAlign val="subscript"/>
        <sz val="10"/>
        <rFont val="Arial"/>
        <family val="2"/>
      </rPr>
      <t>xz</t>
    </r>
    <r>
      <rPr>
        <sz val="10"/>
        <rFont val="Arial"/>
        <family val="2"/>
      </rPr>
      <t>|</t>
    </r>
    <r>
      <rPr>
        <sz val="10"/>
        <rFont val="Arial"/>
        <family val="0"/>
      </rPr>
      <t xml:space="preserve"> / l</t>
    </r>
    <r>
      <rPr>
        <vertAlign val="subscript"/>
        <sz val="10"/>
        <rFont val="Arial"/>
        <family val="2"/>
      </rPr>
      <t xml:space="preserve">z </t>
    </r>
    <r>
      <rPr>
        <sz val="10"/>
        <rFont val="Arial"/>
        <family val="2"/>
      </rPr>
      <t>=</t>
    </r>
  </si>
  <si>
    <r>
      <t>T</t>
    </r>
    <r>
      <rPr>
        <vertAlign val="subscript"/>
        <sz val="10"/>
        <rFont val="Arial"/>
        <family val="2"/>
      </rPr>
      <t>xz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</si>
  <si>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 xml:space="preserve">zx </t>
    </r>
    <r>
      <rPr>
        <sz val="10"/>
        <rFont val="Arial"/>
        <family val="0"/>
      </rPr>
      <t>= |F</t>
    </r>
    <r>
      <rPr>
        <vertAlign val="subscript"/>
        <sz val="10"/>
        <rFont val="Arial"/>
        <family val="2"/>
      </rPr>
      <t>zx</t>
    </r>
    <r>
      <rPr>
        <sz val="10"/>
        <rFont val="Arial"/>
        <family val="2"/>
      </rPr>
      <t xml:space="preserve">| / </t>
    </r>
    <r>
      <rPr>
        <sz val="10"/>
        <rFont val="Arial"/>
        <family val="0"/>
      </rPr>
      <t>l</t>
    </r>
    <r>
      <rPr>
        <vertAlign val="subscript"/>
        <sz val="10"/>
        <rFont val="Arial"/>
        <family val="2"/>
      </rPr>
      <t xml:space="preserve">x </t>
    </r>
    <r>
      <rPr>
        <sz val="10"/>
        <rFont val="Arial"/>
        <family val="2"/>
      </rPr>
      <t>=</t>
    </r>
  </si>
  <si>
    <r>
      <t>t</t>
    </r>
    <r>
      <rPr>
        <vertAlign val="subscript"/>
        <sz val="10"/>
        <rFont val="Arial"/>
        <family val="2"/>
      </rPr>
      <t>R,d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</si>
  <si>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 T / t</t>
    </r>
    <r>
      <rPr>
        <vertAlign val="subscript"/>
        <sz val="10"/>
        <rFont val="Arial"/>
        <family val="2"/>
      </rPr>
      <t>Steg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</si>
  <si>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</si>
  <si>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0"/>
      </rPr>
      <t xml:space="preserve">/ </t>
    </r>
    <r>
      <rPr>
        <sz val="10"/>
        <rFont val="Symbol"/>
        <family val="1"/>
      </rPr>
      <t>t</t>
    </r>
    <r>
      <rPr>
        <vertAlign val="subscript"/>
        <sz val="10"/>
        <rFont val="Arial"/>
        <family val="2"/>
      </rPr>
      <t>R,d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</si>
  <si>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</si>
  <si>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r>
      <t>erf. t</t>
    </r>
    <r>
      <rPr>
        <vertAlign val="subscript"/>
        <sz val="10"/>
        <rFont val="Arial"/>
        <family val="2"/>
      </rPr>
      <t>Steg</t>
    </r>
    <r>
      <rPr>
        <sz val="10"/>
        <rFont val="Arial"/>
        <family val="0"/>
      </rPr>
      <t xml:space="preserve"> = T / </t>
    </r>
    <r>
      <rPr>
        <sz val="10"/>
        <rFont val="Symbol"/>
        <family val="1"/>
      </rPr>
      <t>t</t>
    </r>
    <r>
      <rPr>
        <vertAlign val="subscript"/>
        <sz val="10"/>
        <rFont val="Arial"/>
        <family val="2"/>
      </rPr>
      <t>R,d</t>
    </r>
    <r>
      <rPr>
        <sz val="10"/>
        <rFont val="Arial"/>
        <family val="2"/>
      </rPr>
      <t>=</t>
    </r>
  </si>
  <si>
    <r>
      <t xml:space="preserve">erf. </t>
    </r>
    <r>
      <rPr>
        <sz val="10"/>
        <rFont val="Symbol"/>
        <family val="1"/>
      </rP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Steg</t>
    </r>
    <r>
      <rPr>
        <sz val="10"/>
        <rFont val="Arial"/>
        <family val="0"/>
      </rPr>
      <t xml:space="preserve"> = erf. t</t>
    </r>
    <r>
      <rPr>
        <vertAlign val="subscript"/>
        <sz val="10"/>
        <rFont val="Arial"/>
        <family val="2"/>
      </rPr>
      <t>Steg</t>
    </r>
    <r>
      <rPr>
        <sz val="10"/>
        <rFont val="Arial"/>
        <family val="0"/>
      </rPr>
      <t xml:space="preserve"> - vorh. t</t>
    </r>
    <r>
      <rPr>
        <vertAlign val="subscript"/>
        <sz val="10"/>
        <rFont val="Arial"/>
        <family val="2"/>
      </rPr>
      <t>Steg</t>
    </r>
    <r>
      <rPr>
        <sz val="10"/>
        <rFont val="Arial"/>
        <family val="0"/>
      </rPr>
      <t xml:space="preserve"> =</t>
    </r>
  </si>
  <si>
    <r>
      <t>erf. 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t</t>
    </r>
    <r>
      <rPr>
        <sz val="10"/>
        <rFont val="Arial"/>
        <family val="0"/>
      </rPr>
      <t xml:space="preserve"> · erf. </t>
    </r>
    <r>
      <rPr>
        <sz val="10"/>
        <rFont val="Symbol"/>
        <family val="1"/>
      </rP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Steg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t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</si>
  <si>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t>Beschreibung:</t>
  </si>
  <si>
    <t>Pos.:</t>
  </si>
  <si>
    <t>2do:</t>
  </si>
  <si>
    <t>-###</t>
  </si>
  <si>
    <t>- Schnittgrößen-Skizze deutlicher gestaltet</t>
  </si>
  <si>
    <t>- erforderliche Verstärkung incl. Schweissnahtberechnung zugefügt</t>
  </si>
  <si>
    <t>- Auswahl für St52 ergänzt</t>
  </si>
  <si>
    <t>- Schnittgrößeneingabe auf den Knoten bezogen statt auf den Anschnitt</t>
  </si>
  <si>
    <t>Neu in Version 2 [12.10.2005]:</t>
  </si>
  <si>
    <t>- Schriftformatierungen geändert</t>
  </si>
  <si>
    <t>- Kommentare angepasst</t>
  </si>
  <si>
    <t>nach Kahlmeyer: „Stahlbau: Träger–Stützen–Verbindungen“, 3. Auflage, 1990, Werner Verlag</t>
  </si>
  <si>
    <t>- Quellennachweis eingefügt</t>
  </si>
  <si>
    <r>
      <t>M</t>
    </r>
    <r>
      <rPr>
        <vertAlign val="subscript"/>
        <sz val="10"/>
        <rFont val="Arial"/>
        <family val="2"/>
      </rPr>
      <t>2K</t>
    </r>
    <r>
      <rPr>
        <sz val="10"/>
        <rFont val="Arial"/>
        <family val="0"/>
      </rPr>
      <t>=</t>
    </r>
  </si>
  <si>
    <r>
      <t>M</t>
    </r>
    <r>
      <rPr>
        <vertAlign val="subscript"/>
        <sz val="10"/>
        <rFont val="Arial"/>
        <family val="2"/>
      </rPr>
      <t>4K</t>
    </r>
    <r>
      <rPr>
        <sz val="10"/>
        <rFont val="Arial"/>
        <family val="0"/>
      </rPr>
      <t>=</t>
    </r>
  </si>
  <si>
    <r>
      <t>M</t>
    </r>
    <r>
      <rPr>
        <vertAlign val="subscript"/>
        <sz val="10"/>
        <rFont val="Arial"/>
        <family val="2"/>
      </rPr>
      <t>1K</t>
    </r>
    <r>
      <rPr>
        <sz val="10"/>
        <rFont val="Arial"/>
        <family val="0"/>
      </rPr>
      <t>=</t>
    </r>
  </si>
  <si>
    <r>
      <t>M</t>
    </r>
    <r>
      <rPr>
        <vertAlign val="subscript"/>
        <sz val="10"/>
        <rFont val="Arial"/>
        <family val="2"/>
      </rPr>
      <t>3K</t>
    </r>
    <r>
      <rPr>
        <sz val="10"/>
        <rFont val="Arial"/>
        <family val="0"/>
      </rPr>
      <t>=</t>
    </r>
  </si>
  <si>
    <t>Marcus Schäfer, Norbert Born</t>
  </si>
  <si>
    <t>-unterschiedliche Stahlgüte zwischen Träger und Verstärkung ermöglichen</t>
  </si>
  <si>
    <t>Stahlgüte</t>
  </si>
  <si>
    <t>S235 (St37)</t>
  </si>
  <si>
    <t>S355 (St52)</t>
  </si>
  <si>
    <r>
      <t>t</t>
    </r>
    <r>
      <rPr>
        <vertAlign val="subscript"/>
        <sz val="10"/>
        <rFont val="Arial"/>
        <family val="2"/>
      </rPr>
      <t>R,d</t>
    </r>
  </si>
  <si>
    <r>
      <t>t</t>
    </r>
    <r>
      <rPr>
        <vertAlign val="subscript"/>
        <sz val="10"/>
        <rFont val="Arial"/>
        <family val="2"/>
      </rPr>
      <t>w</t>
    </r>
  </si>
  <si>
    <t>Neu in Version 3 [10.11.2005]:</t>
  </si>
  <si>
    <t>- Bezeichnung der Stahlgüten geändert</t>
  </si>
  <si>
    <t>- diverse Formatänderungen</t>
  </si>
</sst>
</file>

<file path=xl/styles.xml><?xml version="1.0" encoding="utf-8"?>
<styleSheet xmlns="http://schemas.openxmlformats.org/spreadsheetml/2006/main">
  <numFmts count="3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#,##0.000"/>
    <numFmt numFmtId="166" formatCode="#,##0.0"/>
    <numFmt numFmtId="167" formatCode="0.0000"/>
    <numFmt numFmtId="168" formatCode="0.000"/>
    <numFmt numFmtId="169" formatCode="0.0000000"/>
    <numFmt numFmtId="170" formatCode="0.000000"/>
    <numFmt numFmtId="171" formatCode="0.00000"/>
    <numFmt numFmtId="172" formatCode="0.000000000"/>
    <numFmt numFmtId="173" formatCode="0.00000000"/>
    <numFmt numFmtId="174" formatCode="#,##0.00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_-* #,##0.00\ [$€-1]_-;\-* #,##0.00\ [$€-1]_-;_-* &quot;-&quot;??\ [$€-1]_-"/>
    <numFmt numFmtId="179" formatCode="#,##0.0000"/>
    <numFmt numFmtId="180" formatCode="m\N/m\²"/>
    <numFmt numFmtId="181" formatCode="&quot;MN/m²&quot;"/>
    <numFmt numFmtId="182" formatCode="#.##\ &quot;MN/m²&quot;"/>
    <numFmt numFmtId="183" formatCode="#.###\ &quot;MN/m²&quot;"/>
    <numFmt numFmtId="184" formatCode="#.#0\ &quot;MN/m²&quot;"/>
    <numFmt numFmtId="185" formatCode="\+#0;\-#0"/>
    <numFmt numFmtId="186" formatCode="\+#0;0;\-#0"/>
    <numFmt numFmtId="187" formatCode="\+0;;\-#"/>
    <numFmt numFmtId="188" formatCode="\+0;\-0"/>
    <numFmt numFmtId="189" formatCode="\+#;\-#"/>
    <numFmt numFmtId="190" formatCode="\+#.##;\-#.##"/>
    <numFmt numFmtId="191" formatCode="\+0.00;\-0.00"/>
    <numFmt numFmtId="192" formatCode="\+0.0;\-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165" fontId="5" fillId="2" borderId="0" xfId="0" applyNumberFormat="1" applyFont="1" applyFill="1" applyAlignment="1" applyProtection="1">
      <alignment vertical="center"/>
      <protection/>
    </xf>
    <xf numFmtId="166" fontId="0" fillId="0" borderId="0" xfId="0" applyNumberFormat="1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165" fontId="0" fillId="2" borderId="0" xfId="0" applyNumberFormat="1" applyFill="1" applyAlignment="1" applyProtection="1">
      <alignment vertical="center"/>
      <protection/>
    </xf>
    <xf numFmtId="166" fontId="0" fillId="0" borderId="0" xfId="0" applyNumberFormat="1" applyFill="1" applyAlignment="1" applyProtection="1">
      <alignment vertical="center"/>
      <protection/>
    </xf>
    <xf numFmtId="0" fontId="0" fillId="0" borderId="0" xfId="0" applyAlignment="1" applyProtection="1" quotePrefix="1">
      <alignment vertical="center"/>
      <protection/>
    </xf>
    <xf numFmtId="0" fontId="0" fillId="0" borderId="1" xfId="0" applyBorder="1" applyAlignment="1" applyProtection="1">
      <alignment vertical="center"/>
      <protection/>
    </xf>
    <xf numFmtId="166" fontId="0" fillId="0" borderId="1" xfId="0" applyNumberFormat="1" applyBorder="1" applyAlignment="1" applyProtection="1">
      <alignment vertical="center"/>
      <protection/>
    </xf>
    <xf numFmtId="0" fontId="0" fillId="0" borderId="2" xfId="0" applyBorder="1" applyAlignment="1" applyProtection="1">
      <alignment horizontal="right" vertical="center"/>
      <protection/>
    </xf>
    <xf numFmtId="166" fontId="0" fillId="0" borderId="2" xfId="0" applyNumberFormat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65" fontId="5" fillId="0" borderId="1" xfId="0" applyNumberFormat="1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0" fillId="3" borderId="0" xfId="0" applyFont="1" applyFill="1" applyAlignment="1" applyProtection="1">
      <alignment vertical="center"/>
      <protection locked="0"/>
    </xf>
    <xf numFmtId="166" fontId="0" fillId="3" borderId="0" xfId="0" applyNumberForma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0" fillId="4" borderId="8" xfId="0" applyFill="1" applyBorder="1" applyAlignment="1" applyProtection="1">
      <alignment horizontal="center" vertical="center"/>
      <protection/>
    </xf>
    <xf numFmtId="0" fontId="6" fillId="4" borderId="9" xfId="0" applyFont="1" applyFill="1" applyBorder="1" applyAlignment="1">
      <alignment horizontal="center"/>
    </xf>
    <xf numFmtId="0" fontId="0" fillId="4" borderId="10" xfId="0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vertical="center"/>
      <protection/>
    </xf>
    <xf numFmtId="0" fontId="0" fillId="3" borderId="0" xfId="0" applyFill="1" applyAlignment="1" applyProtection="1">
      <alignment horizontal="right" vertical="center"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11</xdr:row>
      <xdr:rowOff>0</xdr:rowOff>
    </xdr:from>
    <xdr:to>
      <xdr:col>7</xdr:col>
      <xdr:colOff>428625</xdr:colOff>
      <xdr:row>24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095500"/>
          <a:ext cx="23622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12</xdr:row>
      <xdr:rowOff>133350</xdr:rowOff>
    </xdr:from>
    <xdr:to>
      <xdr:col>9</xdr:col>
      <xdr:colOff>123825</xdr:colOff>
      <xdr:row>22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2419350"/>
          <a:ext cx="16287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25</xdr:row>
      <xdr:rowOff>19050</xdr:rowOff>
    </xdr:from>
    <xdr:to>
      <xdr:col>9</xdr:col>
      <xdr:colOff>180975</xdr:colOff>
      <xdr:row>38</xdr:row>
      <xdr:rowOff>161925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19400" y="4781550"/>
          <a:ext cx="26193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21"/>
  <sheetViews>
    <sheetView workbookViewId="0" topLeftCell="A1">
      <selection activeCell="D8" sqref="D8"/>
    </sheetView>
  </sheetViews>
  <sheetFormatPr defaultColWidth="11.421875" defaultRowHeight="12.75"/>
  <cols>
    <col min="1" max="16384" width="11.421875" style="2" customWidth="1"/>
  </cols>
  <sheetData>
    <row r="1" ht="12.75">
      <c r="A1" s="1" t="s">
        <v>60</v>
      </c>
    </row>
    <row r="3" ht="12.75">
      <c r="A3" s="2" t="s">
        <v>76</v>
      </c>
    </row>
    <row r="4" ht="12.75">
      <c r="A4" s="2" t="s">
        <v>61</v>
      </c>
    </row>
    <row r="6" ht="12.75">
      <c r="A6" s="1" t="s">
        <v>82</v>
      </c>
    </row>
    <row r="8" ht="12.75">
      <c r="A8" s="2" t="s">
        <v>83</v>
      </c>
    </row>
    <row r="9" ht="12.75">
      <c r="A9" s="2" t="s">
        <v>84</v>
      </c>
    </row>
    <row r="12" ht="12.75">
      <c r="A12" s="1" t="s">
        <v>66</v>
      </c>
    </row>
    <row r="14" ht="12.75">
      <c r="A14" s="2" t="s">
        <v>64</v>
      </c>
    </row>
    <row r="15" ht="12.75">
      <c r="A15" s="2" t="s">
        <v>64</v>
      </c>
    </row>
    <row r="16" ht="12.75">
      <c r="A16" s="2" t="s">
        <v>63</v>
      </c>
    </row>
    <row r="17" ht="12.75">
      <c r="A17" s="2" t="s">
        <v>62</v>
      </c>
    </row>
    <row r="18" ht="12.75">
      <c r="A18" s="2" t="s">
        <v>65</v>
      </c>
    </row>
    <row r="19" ht="12.75">
      <c r="A19" s="2" t="s">
        <v>67</v>
      </c>
    </row>
    <row r="20" ht="12.75">
      <c r="A20" s="2" t="s">
        <v>68</v>
      </c>
    </row>
    <row r="21" ht="12.75">
      <c r="A21" s="2" t="s">
        <v>70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L76"/>
  <sheetViews>
    <sheetView tabSelected="1" zoomScaleSheetLayoutView="100" workbookViewId="0" topLeftCell="A1">
      <selection activeCell="B7" sqref="B7"/>
    </sheetView>
  </sheetViews>
  <sheetFormatPr defaultColWidth="11.421875" defaultRowHeight="15" customHeight="1"/>
  <cols>
    <col min="1" max="1" width="6.28125" style="4" customWidth="1"/>
    <col min="2" max="2" width="7.7109375" style="4" customWidth="1"/>
    <col min="3" max="3" width="4.8515625" style="4" bestFit="1" customWidth="1"/>
    <col min="4" max="4" width="11.421875" style="4" customWidth="1"/>
    <col min="5" max="5" width="7.7109375" style="4" customWidth="1"/>
    <col min="6" max="7" width="6.7109375" style="4" customWidth="1"/>
    <col min="8" max="8" width="16.7109375" style="4" customWidth="1"/>
    <col min="9" max="9" width="10.7109375" style="4" customWidth="1"/>
    <col min="10" max="10" width="11.421875" style="4" customWidth="1"/>
    <col min="11" max="12" width="6.7109375" style="4" customWidth="1"/>
    <col min="13" max="16384" width="11.421875" style="4" customWidth="1"/>
  </cols>
  <sheetData>
    <row r="1" spans="1:3" ht="15" customHeight="1">
      <c r="A1" s="4" t="s">
        <v>0</v>
      </c>
      <c r="C1" s="4" t="s">
        <v>1</v>
      </c>
    </row>
    <row r="2" spans="1:4" ht="15" customHeight="1">
      <c r="A2" s="4" t="s">
        <v>2</v>
      </c>
      <c r="C2" s="4">
        <v>3</v>
      </c>
      <c r="D2" s="5"/>
    </row>
    <row r="3" spans="1:9" ht="15" customHeight="1">
      <c r="A3" s="4" t="s">
        <v>58</v>
      </c>
      <c r="I3" s="6"/>
    </row>
    <row r="4" spans="1:3" ht="15" customHeight="1">
      <c r="A4" s="4" t="s">
        <v>3</v>
      </c>
      <c r="C4" s="4" t="s">
        <v>75</v>
      </c>
    </row>
    <row r="7" spans="1:9" ht="15" customHeight="1">
      <c r="A7" s="27" t="s">
        <v>59</v>
      </c>
      <c r="B7" s="27"/>
      <c r="C7" s="27"/>
      <c r="D7" s="27"/>
      <c r="E7" s="27"/>
      <c r="F7" s="27"/>
      <c r="G7" s="27"/>
      <c r="H7" s="27"/>
      <c r="I7" s="27"/>
    </row>
    <row r="9" ht="15" customHeight="1">
      <c r="A9" s="3" t="s">
        <v>1</v>
      </c>
    </row>
    <row r="10" ht="15" customHeight="1">
      <c r="A10" s="4" t="s">
        <v>69</v>
      </c>
    </row>
    <row r="11" ht="15" customHeight="1"/>
    <row r="12" ht="15" customHeight="1">
      <c r="A12" s="3" t="s">
        <v>4</v>
      </c>
    </row>
    <row r="14" spans="1:3" ht="15" customHeight="1">
      <c r="A14" s="7" t="s">
        <v>22</v>
      </c>
      <c r="B14" s="28">
        <v>260</v>
      </c>
      <c r="C14" s="4" t="s">
        <v>5</v>
      </c>
    </row>
    <row r="15" spans="1:10" ht="15" customHeight="1">
      <c r="A15" s="7" t="s">
        <v>23</v>
      </c>
      <c r="B15" s="28">
        <v>17.5</v>
      </c>
      <c r="C15" s="4" t="s">
        <v>5</v>
      </c>
      <c r="J15" s="7"/>
    </row>
    <row r="16" spans="1:12" ht="15" customHeight="1">
      <c r="A16" s="7" t="s">
        <v>24</v>
      </c>
      <c r="B16" s="28">
        <v>450</v>
      </c>
      <c r="C16" s="4" t="s">
        <v>5</v>
      </c>
      <c r="J16" s="8">
        <f>E67*100</f>
        <v>50.1115721626308</v>
      </c>
      <c r="K16" s="39" t="s">
        <v>6</v>
      </c>
      <c r="L16" s="39"/>
    </row>
    <row r="17" spans="1:3" ht="15" customHeight="1">
      <c r="A17" s="7" t="s">
        <v>25</v>
      </c>
      <c r="B17" s="28">
        <v>14.6</v>
      </c>
      <c r="C17" s="4" t="s">
        <v>5</v>
      </c>
    </row>
    <row r="18" spans="1:3" ht="15" customHeight="1">
      <c r="A18" s="7" t="s">
        <v>26</v>
      </c>
      <c r="B18" s="28">
        <v>10</v>
      </c>
      <c r="C18" s="4" t="s">
        <v>5</v>
      </c>
    </row>
    <row r="19" spans="1:2" ht="15" customHeight="1">
      <c r="A19" s="7"/>
      <c r="B19" s="9"/>
    </row>
    <row r="20" spans="1:3" ht="15" customHeight="1">
      <c r="A20" s="7" t="s">
        <v>27</v>
      </c>
      <c r="B20" s="9">
        <f>B14-B15</f>
        <v>242.5</v>
      </c>
      <c r="C20" s="4" t="s">
        <v>5</v>
      </c>
    </row>
    <row r="21" spans="1:3" ht="15" customHeight="1">
      <c r="A21" s="7" t="s">
        <v>28</v>
      </c>
      <c r="B21" s="9">
        <f>B16-B17</f>
        <v>435.4</v>
      </c>
      <c r="C21" s="4" t="s">
        <v>5</v>
      </c>
    </row>
    <row r="26" ht="15" customHeight="1">
      <c r="A26" s="3" t="s">
        <v>7</v>
      </c>
    </row>
    <row r="28" spans="1:12" ht="15" customHeight="1" thickBot="1">
      <c r="A28" s="7" t="s">
        <v>29</v>
      </c>
      <c r="B28" s="28">
        <v>0</v>
      </c>
      <c r="C28" s="4" t="s">
        <v>8</v>
      </c>
      <c r="D28" s="7"/>
      <c r="J28" s="10" t="s">
        <v>9</v>
      </c>
      <c r="K28" s="10"/>
      <c r="L28" s="10"/>
    </row>
    <row r="29" spans="1:12" ht="15" customHeight="1" thickTop="1">
      <c r="A29" s="7" t="s">
        <v>30</v>
      </c>
      <c r="B29" s="28">
        <v>0</v>
      </c>
      <c r="C29" s="4" t="s">
        <v>8</v>
      </c>
      <c r="D29" s="7"/>
      <c r="J29" s="11" t="s">
        <v>10</v>
      </c>
      <c r="K29" s="12">
        <f>SUM(B28,B33,B36,B41)</f>
        <v>0</v>
      </c>
      <c r="L29" s="39"/>
    </row>
    <row r="30" spans="1:12" ht="15" customHeight="1">
      <c r="A30" s="7" t="s">
        <v>31</v>
      </c>
      <c r="B30" s="13">
        <f>E30-B29*$B$21/2000</f>
        <v>50</v>
      </c>
      <c r="C30" s="4" t="s">
        <v>11</v>
      </c>
      <c r="D30" s="7" t="s">
        <v>73</v>
      </c>
      <c r="E30" s="29">
        <v>50</v>
      </c>
      <c r="F30" s="4" t="s">
        <v>11</v>
      </c>
      <c r="J30" s="11" t="s">
        <v>12</v>
      </c>
      <c r="K30" s="12">
        <f>SUM(B29,B32,B37,B40)</f>
        <v>0</v>
      </c>
      <c r="L30" s="39"/>
    </row>
    <row r="31" spans="1:12" ht="15" customHeight="1">
      <c r="A31" s="7"/>
      <c r="B31" s="9"/>
      <c r="D31" s="7"/>
      <c r="J31" s="11" t="s">
        <v>13</v>
      </c>
      <c r="K31" s="12">
        <f>SUM(B30,B38,B34,B42)</f>
        <v>0</v>
      </c>
      <c r="L31" s="39"/>
    </row>
    <row r="32" spans="1:4" ht="15" customHeight="1">
      <c r="A32" s="7" t="s">
        <v>32</v>
      </c>
      <c r="B32" s="28">
        <v>0</v>
      </c>
      <c r="C32" s="4" t="s">
        <v>8</v>
      </c>
      <c r="D32" s="7"/>
    </row>
    <row r="33" spans="1:4" ht="15" customHeight="1">
      <c r="A33" s="7" t="s">
        <v>33</v>
      </c>
      <c r="B33" s="28">
        <v>0</v>
      </c>
      <c r="C33" s="4" t="s">
        <v>8</v>
      </c>
      <c r="D33" s="7"/>
    </row>
    <row r="34" spans="1:6" ht="15" customHeight="1">
      <c r="A34" s="7" t="s">
        <v>34</v>
      </c>
      <c r="B34" s="13">
        <f>E34+B33*$B$21/2000</f>
        <v>-50</v>
      </c>
      <c r="C34" s="4" t="s">
        <v>11</v>
      </c>
      <c r="D34" s="7" t="s">
        <v>71</v>
      </c>
      <c r="E34" s="29">
        <v>-50</v>
      </c>
      <c r="F34" s="4" t="s">
        <v>11</v>
      </c>
    </row>
    <row r="35" spans="1:4" ht="15" customHeight="1">
      <c r="A35" s="7"/>
      <c r="D35" s="7"/>
    </row>
    <row r="36" spans="1:4" ht="15" customHeight="1">
      <c r="A36" s="7" t="s">
        <v>35</v>
      </c>
      <c r="B36" s="28">
        <v>0</v>
      </c>
      <c r="C36" s="4" t="s">
        <v>8</v>
      </c>
      <c r="D36" s="7"/>
    </row>
    <row r="37" spans="1:4" ht="15" customHeight="1">
      <c r="A37" s="7" t="s">
        <v>36</v>
      </c>
      <c r="B37" s="28">
        <v>0</v>
      </c>
      <c r="C37" s="4" t="s">
        <v>8</v>
      </c>
      <c r="D37" s="7"/>
    </row>
    <row r="38" spans="1:6" ht="15" customHeight="1">
      <c r="A38" s="7" t="s">
        <v>37</v>
      </c>
      <c r="B38" s="13">
        <f>E38+B37*$B$21/2000</f>
        <v>50</v>
      </c>
      <c r="C38" s="4" t="s">
        <v>11</v>
      </c>
      <c r="D38" s="7" t="s">
        <v>74</v>
      </c>
      <c r="E38" s="29">
        <v>50</v>
      </c>
      <c r="F38" s="4" t="s">
        <v>11</v>
      </c>
    </row>
    <row r="39" spans="1:4" ht="15" customHeight="1">
      <c r="A39" s="7"/>
      <c r="D39" s="7"/>
    </row>
    <row r="40" spans="1:4" ht="15" customHeight="1">
      <c r="A40" s="7" t="s">
        <v>38</v>
      </c>
      <c r="B40" s="28">
        <v>0</v>
      </c>
      <c r="C40" s="4" t="s">
        <v>8</v>
      </c>
      <c r="D40" s="7"/>
    </row>
    <row r="41" spans="1:4" ht="15" customHeight="1">
      <c r="A41" s="7" t="s">
        <v>39</v>
      </c>
      <c r="B41" s="28">
        <v>0</v>
      </c>
      <c r="C41" s="4" t="s">
        <v>8</v>
      </c>
      <c r="D41" s="7"/>
    </row>
    <row r="42" spans="1:6" ht="15" customHeight="1">
      <c r="A42" s="7" t="s">
        <v>40</v>
      </c>
      <c r="B42" s="13">
        <f>E42-B41*$B$21/2000</f>
        <v>-50</v>
      </c>
      <c r="C42" s="4" t="s">
        <v>11</v>
      </c>
      <c r="D42" s="7" t="s">
        <v>72</v>
      </c>
      <c r="E42" s="29">
        <v>-50</v>
      </c>
      <c r="F42" s="4" t="s">
        <v>11</v>
      </c>
    </row>
    <row r="45" ht="15" customHeight="1">
      <c r="A45" s="3" t="s">
        <v>14</v>
      </c>
    </row>
    <row r="47" spans="1:11" ht="15" customHeight="1">
      <c r="A47" s="4" t="s">
        <v>41</v>
      </c>
      <c r="B47" s="4" t="s">
        <v>42</v>
      </c>
      <c r="J47" s="4" t="s">
        <v>41</v>
      </c>
      <c r="K47" s="14" t="s">
        <v>43</v>
      </c>
    </row>
    <row r="48" spans="1:11" ht="15" customHeight="1">
      <c r="A48" s="4" t="s">
        <v>41</v>
      </c>
      <c r="B48" s="4" t="str">
        <f>TEXT(B41,"0,0")&amp;" + "&amp;TEXT(B28,"0,0")&amp;" / 2 + "&amp;TEXT(B36,"0,0")&amp;" / 2 + "&amp;TEXT(B30,"0,0")&amp;" / "&amp;TEXT(B20/1000,"0,000")&amp;" + "&amp;TEXT(B38,"0,0")&amp;" / "&amp;TEXT(B20/1000,"0,000")</f>
        <v>0,0 + 0,0 / 2 + 0,0 / 2 + 50,0 / 0,243 + 50,0 / 0,243</v>
      </c>
      <c r="J48" s="4" t="s">
        <v>41</v>
      </c>
      <c r="K48" s="4" t="str">
        <f>"- "&amp;TEXT(B33,"0,0")&amp;" - "&amp;TEXT(B28,"0,0")&amp;" / 2 - "&amp;TEXT(B36,"0,0")&amp;" / 2 + "&amp;TEXT(B30,"0,0")&amp;" / "&amp;TEXT(B20/1000,"0,000")&amp;" + "&amp;TEXT(B38,"0,0")&amp;" / "&amp;TEXT(B20/1000,"0,000")</f>
        <v>- 0,0 - 0,0 / 2 - 0,0 / 2 + 50,0 / 0,243 + 50,0 / 0,243</v>
      </c>
    </row>
    <row r="49" spans="1:12" ht="15" customHeight="1" thickBot="1">
      <c r="A49" s="15" t="s">
        <v>41</v>
      </c>
      <c r="B49" s="16">
        <f>B41+B28/2+B36/2+B30/B20*1000+B38/B20*1000</f>
        <v>412.3711340206185</v>
      </c>
      <c r="C49" s="15" t="s">
        <v>8</v>
      </c>
      <c r="D49" s="6">
        <f>IF(OR(B49/K49&gt;1.03,B49/K49&lt;0.97),"Kein Gleichgewicht am Knoten! Schnittgrössen-Eingabe überprüfen!","")</f>
      </c>
      <c r="J49" s="15" t="s">
        <v>41</v>
      </c>
      <c r="K49" s="16">
        <f>-B33-B28/2-B36/2+B30/B20*1000+B38/B20*1000</f>
        <v>412.3711340206185</v>
      </c>
      <c r="L49" s="15" t="s">
        <v>8</v>
      </c>
    </row>
    <row r="50" ht="15" customHeight="1" thickTop="1"/>
    <row r="52" spans="1:11" ht="15" customHeight="1">
      <c r="A52" s="4" t="s">
        <v>44</v>
      </c>
      <c r="B52" s="4" t="s">
        <v>45</v>
      </c>
      <c r="J52" s="4" t="s">
        <v>44</v>
      </c>
      <c r="K52" s="14" t="s">
        <v>46</v>
      </c>
    </row>
    <row r="53" spans="1:11" ht="15" customHeight="1">
      <c r="A53" s="4" t="s">
        <v>44</v>
      </c>
      <c r="B53" s="4" t="str">
        <f>TEXT(B37,"0,0")&amp;" + "&amp;TEXT(B40,"0,0")&amp;" / 2 + "&amp;TEXT(B32,"0,0")&amp;" / 2 - "&amp;TEXT(B42,"0,0")&amp;" / "&amp;TEXT(B21/1000,"0,000")&amp;" - "&amp;TEXT(B34,"0,0")&amp;" / "&amp;TEXT(B21/1000,"0,000")</f>
        <v>0,0 + 0,0 / 2 + 0,0 / 2 - -50,0 / 0,435 - -50,0 / 0,435</v>
      </c>
      <c r="J53" s="4" t="s">
        <v>44</v>
      </c>
      <c r="K53" s="4" t="str">
        <f>"- "&amp;TEXT(B29,"0,0")&amp;" - "&amp;TEXT(B40,"0,0")&amp;" / 2 - "&amp;TEXT(B32,"0,0")&amp;" / 2 - "&amp;TEXT(B42,"0,0")&amp;" / "&amp;TEXT(B21/1000,"0,000")&amp;" - "&amp;TEXT(B34,"0,0")&amp;" / "&amp;TEXT(B21/1000,"0,000")</f>
        <v>- 0,0 - 0,0 / 2 - 0,0 / 2 - -50,0 / 0,435 - -50,0 / 0,435</v>
      </c>
    </row>
    <row r="54" spans="1:12" ht="15" customHeight="1" thickBot="1">
      <c r="A54" s="15" t="s">
        <v>44</v>
      </c>
      <c r="B54" s="16">
        <f>B37+B40/2+B32/2-B42/B21*1000-B34/B21*1000</f>
        <v>229.6738631143776</v>
      </c>
      <c r="C54" s="15" t="s">
        <v>8</v>
      </c>
      <c r="D54" s="6">
        <f>IF(OR(B54/K54&gt;1.03,B54/K54&lt;0.97),"Kein Gleichgewicht am Knoten! Schnittgrössen-Eingabe überprüfen!","")</f>
      </c>
      <c r="J54" s="15" t="s">
        <v>44</v>
      </c>
      <c r="K54" s="16">
        <f>-B29-B40/2-B32/2-B42/B21*1000-B34/B21*1000</f>
        <v>229.6738631143776</v>
      </c>
      <c r="L54" s="15" t="s">
        <v>8</v>
      </c>
    </row>
    <row r="55" ht="15" customHeight="1" thickTop="1"/>
    <row r="57" ht="15" customHeight="1">
      <c r="A57" s="3" t="s">
        <v>15</v>
      </c>
    </row>
    <row r="59" spans="1:7" ht="15" customHeight="1">
      <c r="A59" s="4" t="s">
        <v>47</v>
      </c>
      <c r="C59" s="4" t="str">
        <f>TEXT(ABS(B49),"0,0")&amp;" / "&amp;B21/1000</f>
        <v>412,4 / 0,4354</v>
      </c>
      <c r="E59" s="7" t="s">
        <v>48</v>
      </c>
      <c r="F59" s="9">
        <f>ABS(B49)/B21*1000</f>
        <v>947.108713873722</v>
      </c>
      <c r="G59" s="4" t="s">
        <v>16</v>
      </c>
    </row>
    <row r="60" spans="1:7" ht="15" customHeight="1">
      <c r="A60" s="4" t="s">
        <v>49</v>
      </c>
      <c r="C60" s="4" t="str">
        <f>TEXT(ABS(B54),"0,0")&amp;" / "&amp;B20/1000</f>
        <v>229,7 / 0,2425</v>
      </c>
      <c r="E60" s="7" t="s">
        <v>48</v>
      </c>
      <c r="F60" s="9">
        <f>ABS(B54)/B20*1000</f>
        <v>947.1087138737221</v>
      </c>
      <c r="G60" s="4" t="s">
        <v>16</v>
      </c>
    </row>
    <row r="61" spans="5:7" ht="15" customHeight="1" thickBot="1">
      <c r="E61" s="17" t="s">
        <v>17</v>
      </c>
      <c r="F61" s="18">
        <f>MAX(F59:F60)</f>
        <v>947.1087138737221</v>
      </c>
      <c r="G61" s="19" t="s">
        <v>16</v>
      </c>
    </row>
    <row r="62" ht="15" customHeight="1" thickTop="1"/>
    <row r="63" ht="15" customHeight="1" thickBot="1"/>
    <row r="64" spans="1:12" ht="15" customHeight="1" thickBot="1">
      <c r="A64" s="3" t="s">
        <v>18</v>
      </c>
      <c r="E64" s="40" t="s">
        <v>79</v>
      </c>
      <c r="F64" s="20" t="s">
        <v>50</v>
      </c>
      <c r="G64" s="4">
        <f>VLOOKUP(E64,J65:K66,2,0)</f>
        <v>189</v>
      </c>
      <c r="H64" s="4" t="s">
        <v>19</v>
      </c>
      <c r="J64" s="33" t="s">
        <v>77</v>
      </c>
      <c r="K64" s="36" t="s">
        <v>80</v>
      </c>
      <c r="L64" s="34" t="s">
        <v>81</v>
      </c>
    </row>
    <row r="65" spans="10:12" ht="15" customHeight="1">
      <c r="J65" s="30" t="s">
        <v>78</v>
      </c>
      <c r="K65" s="37">
        <v>126</v>
      </c>
      <c r="L65" s="35">
        <v>207</v>
      </c>
    </row>
    <row r="66" spans="1:12" ht="15" customHeight="1" thickBot="1">
      <c r="A66" s="21" t="s">
        <v>51</v>
      </c>
      <c r="C66" s="4" t="str">
        <f>TEXT(MAX(F59,F60),"0,0")&amp;" / "&amp;TEXT(B18,"0,0")</f>
        <v>947,1 / 10,0</v>
      </c>
      <c r="E66" s="20" t="s">
        <v>52</v>
      </c>
      <c r="F66" s="9">
        <f>MAX(F59,F60)/B18</f>
        <v>94.71087138737221</v>
      </c>
      <c r="G66" s="4" t="s">
        <v>19</v>
      </c>
      <c r="H66" s="22"/>
      <c r="J66" s="32" t="s">
        <v>79</v>
      </c>
      <c r="K66" s="31">
        <v>189</v>
      </c>
      <c r="L66" s="38">
        <v>262</v>
      </c>
    </row>
    <row r="67" spans="1:6" ht="15" customHeight="1" thickBot="1">
      <c r="A67" s="21" t="s">
        <v>53</v>
      </c>
      <c r="C67" s="4" t="str">
        <f>TEXT(F66,"0,0")&amp;" / "&amp;TEXT(G64,0)&amp;" = "</f>
        <v>94,7 / 189 = </v>
      </c>
      <c r="E67" s="23">
        <f>F66/G64</f>
        <v>0.501115721626308</v>
      </c>
      <c r="F67" s="24" t="str">
        <f>IF(E67&lt;1,"&lt; 1",IF(E67&lt;1.03,"~=1","&gt; 1"))</f>
        <v>&lt; 1</v>
      </c>
    </row>
    <row r="68" ht="15" customHeight="1" thickTop="1"/>
    <row r="70" spans="1:8" ht="15" customHeight="1">
      <c r="A70" s="3" t="s">
        <v>20</v>
      </c>
      <c r="D70" s="4" t="str">
        <f>IF(E67&lt;1.03,"Nicht erforderlich.","")</f>
        <v>Nicht erforderlich.</v>
      </c>
      <c r="F70" s="20" t="s">
        <v>54</v>
      </c>
      <c r="G70" s="4">
        <f>VLOOKUP(E64,J65:L66,3,0)</f>
        <v>262</v>
      </c>
      <c r="H70" s="4" t="s">
        <v>19</v>
      </c>
    </row>
    <row r="72" spans="1:6" ht="15" customHeight="1">
      <c r="A72" s="4" t="s">
        <v>55</v>
      </c>
      <c r="D72" s="4" t="str">
        <f>TEXT(F61,0)&amp;" / "&amp;TEXT(G64,0)&amp;" ="</f>
        <v>947 / 189 =</v>
      </c>
      <c r="E72" s="25">
        <f>F61/G64</f>
        <v>5.01115721626308</v>
      </c>
      <c r="F72" s="4" t="s">
        <v>5</v>
      </c>
    </row>
    <row r="74" spans="1:10" ht="15" customHeight="1">
      <c r="A74" s="4" t="s">
        <v>56</v>
      </c>
      <c r="E74" s="25">
        <f>E72-B18</f>
        <v>-4.98884278373692</v>
      </c>
      <c r="F74" s="4" t="s">
        <v>5</v>
      </c>
      <c r="J74" s="26" t="s">
        <v>21</v>
      </c>
    </row>
    <row r="76" spans="1:6" ht="15" customHeight="1">
      <c r="A76" s="4" t="s">
        <v>57</v>
      </c>
      <c r="E76" s="25">
        <f>G64*E74/G70</f>
        <v>-3.5988217027720526</v>
      </c>
      <c r="F76" s="4" t="s">
        <v>5</v>
      </c>
    </row>
  </sheetData>
  <sheetProtection sheet="1" objects="1" scenarios="1"/>
  <dataValidations count="1">
    <dataValidation type="list" allowBlank="1" showInputMessage="1" showErrorMessage="1" sqref="E64">
      <formula1>$J$65:$J$66</formula1>
    </dataValidation>
  </dataValidations>
  <printOptions/>
  <pageMargins left="1.1811023622047245" right="0.7874015748031497" top="1.5748031496062993" bottom="0.7874015748031497" header="0.5118110236220472" footer="0.5118110236220472"/>
  <pageSetup horizontalDpi="1200" verticalDpi="1200" orientation="portrait" paperSize="9" r:id="rId4"/>
  <headerFooter alignWithMargins="0">
    <oddFooter>&amp;RQuelle: http://www.xlstatik.de/</oddFooter>
  </headerFooter>
  <rowBreaks count="1" manualBreakCount="1">
    <brk id="44" max="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Reuter und Münch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Schäfer</dc:creator>
  <cp:keywords/>
  <dc:description/>
  <cp:lastModifiedBy>mschaefer</cp:lastModifiedBy>
  <cp:lastPrinted>2005-10-12T09:48:36Z</cp:lastPrinted>
  <dcterms:created xsi:type="dcterms:W3CDTF">2005-01-10T08:49:08Z</dcterms:created>
  <dcterms:modified xsi:type="dcterms:W3CDTF">2005-11-10T10:28:55Z</dcterms:modified>
  <cp:category/>
  <cp:version/>
  <cp:contentType/>
  <cp:contentStatus/>
</cp:coreProperties>
</file>